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e\Downloads\"/>
    </mc:Choice>
  </mc:AlternateContent>
  <bookViews>
    <workbookView xWindow="0" yWindow="0" windowWidth="9350" windowHeight="472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H24" i="1" l="1"/>
  <c r="M17" i="1"/>
  <c r="M14" i="1"/>
  <c r="M13" i="1"/>
  <c r="M12" i="1"/>
  <c r="C27" i="1"/>
  <c r="C28" i="1"/>
  <c r="C29" i="1"/>
  <c r="C30" i="1"/>
  <c r="C31" i="1"/>
  <c r="C32" i="1"/>
  <c r="H11" i="1"/>
  <c r="H14" i="1"/>
  <c r="H15" i="1"/>
  <c r="H16" i="1"/>
  <c r="H17" i="1"/>
  <c r="H25" i="1"/>
  <c r="M20" i="1"/>
  <c r="M21" i="1"/>
  <c r="C13" i="1"/>
  <c r="C20" i="1"/>
  <c r="C21" i="1"/>
  <c r="M22" i="1"/>
  <c r="M24" i="1"/>
  <c r="H23" i="1"/>
  <c r="H21" i="1"/>
  <c r="H22" i="1"/>
  <c r="H20" i="1"/>
</calcChain>
</file>

<file path=xl/sharedStrings.xml><?xml version="1.0" encoding="utf-8"?>
<sst xmlns="http://schemas.openxmlformats.org/spreadsheetml/2006/main" count="57" uniqueCount="55">
  <si>
    <t>Investment Property Evaluation Form</t>
  </si>
  <si>
    <t>Modify the highlighted cells  according to your investment paramiters to estimate the return potential for a given property</t>
  </si>
  <si>
    <t>Acquisition</t>
  </si>
  <si>
    <t>Financing</t>
  </si>
  <si>
    <t>Tax Benefit</t>
  </si>
  <si>
    <t>Purchase Price</t>
  </si>
  <si>
    <t>Down Payment</t>
  </si>
  <si>
    <t>House Value</t>
  </si>
  <si>
    <t>Closing Costs</t>
  </si>
  <si>
    <t>Property Value</t>
  </si>
  <si>
    <t>Interest</t>
  </si>
  <si>
    <t>Acquisition Value of Structure</t>
  </si>
  <si>
    <t>Total Acquisition Cost</t>
  </si>
  <si>
    <t>Points</t>
  </si>
  <si>
    <t>Structure Tax Value</t>
  </si>
  <si>
    <t>Loan Amount</t>
  </si>
  <si>
    <t>Depreciation Deduction</t>
  </si>
  <si>
    <t>Improvement</t>
  </si>
  <si>
    <t>Interest Deduction</t>
  </si>
  <si>
    <t>Safety/Code</t>
  </si>
  <si>
    <t>T&amp;I</t>
  </si>
  <si>
    <t>Property Tax</t>
  </si>
  <si>
    <t>Exterior</t>
  </si>
  <si>
    <t>Annual</t>
  </si>
  <si>
    <t>Tax Rate</t>
  </si>
  <si>
    <t>Interior</t>
  </si>
  <si>
    <t>Paper Improvements</t>
  </si>
  <si>
    <t>.</t>
  </si>
  <si>
    <t>Investor Return</t>
  </si>
  <si>
    <t>Total Return</t>
  </si>
  <si>
    <t>Total Improvements</t>
  </si>
  <si>
    <t>Initial Investment</t>
  </si>
  <si>
    <t>DP+CC+Imp</t>
  </si>
  <si>
    <t>Total Property Cost</t>
  </si>
  <si>
    <t>Net Operating Income</t>
  </si>
  <si>
    <t>Cash Flow</t>
  </si>
  <si>
    <t>Capitaization Rate</t>
  </si>
  <si>
    <t>Appreciation</t>
  </si>
  <si>
    <t>Gross Rent Multiplier</t>
  </si>
  <si>
    <t>Return on Investment</t>
  </si>
  <si>
    <t>Yr 1</t>
  </si>
  <si>
    <t>Total Benefit</t>
  </si>
  <si>
    <t>Rental</t>
  </si>
  <si>
    <t>Rate of Return Anualized</t>
  </si>
  <si>
    <t>Monthly Rent</t>
  </si>
  <si>
    <t>Gross Scheduled Income</t>
  </si>
  <si>
    <t>Vacancy Factor</t>
  </si>
  <si>
    <t>Management Fee</t>
  </si>
  <si>
    <t>Adjusted Gross Rent</t>
  </si>
  <si>
    <t>Maintainence Costs</t>
  </si>
  <si>
    <r>
      <rPr>
        <sz val="10"/>
        <rFont val="Arial"/>
        <family val="2"/>
      </rPr>
      <t xml:space="preserve">Net Adjusted </t>
    </r>
    <r>
      <rPr>
        <sz val="10"/>
        <rFont val="Arial"/>
        <family val="2"/>
      </rPr>
      <t>Income</t>
    </r>
  </si>
  <si>
    <t>Finance Cost</t>
  </si>
  <si>
    <t>Courtesy of Ken Crotts eXp Realty 206-999-7998</t>
  </si>
  <si>
    <t>This Calculator created for the use and benefit of clients of Ken Crotts and Company, eXp Realty</t>
  </si>
  <si>
    <t>Investment returns do no include property improvement depreciation, interest and property tax deduction or other investment considerations. These are significant factors that should be assessed with a qualified Tax Attorney or CPA. Any result from this calculator should be reviewed with your CPA.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</si>
</sst>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0.0%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0" fontId="4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Fill="1" applyBorder="1"/>
    <xf numFmtId="0" fontId="0" fillId="2" borderId="4" xfId="0" applyFill="1" applyBorder="1"/>
    <xf numFmtId="164" fontId="0" fillId="3" borderId="0" xfId="0" applyNumberFormat="1" applyFill="1" applyBorder="1" applyProtection="1">
      <protection locked="0"/>
    </xf>
    <xf numFmtId="0" fontId="0" fillId="2" borderId="5" xfId="0" applyFill="1" applyBorder="1"/>
    <xf numFmtId="0" fontId="5" fillId="2" borderId="4" xfId="0" applyFont="1" applyFill="1" applyBorder="1"/>
    <xf numFmtId="0" fontId="0" fillId="2" borderId="0" xfId="0" applyFill="1" applyBorder="1"/>
    <xf numFmtId="9" fontId="0" fillId="3" borderId="0" xfId="0" applyNumberForma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/>
    <xf numFmtId="164" fontId="0" fillId="2" borderId="0" xfId="0" applyNumberFormat="1" applyFill="1" applyBorder="1"/>
    <xf numFmtId="10" fontId="0" fillId="3" borderId="5" xfId="0" applyNumberFormat="1" applyFill="1" applyBorder="1" applyAlignment="1" applyProtection="1">
      <alignment horizontal="center"/>
      <protection locked="0"/>
    </xf>
    <xf numFmtId="9" fontId="0" fillId="0" borderId="0" xfId="0" applyNumberFormat="1" applyFill="1" applyBorder="1" applyAlignment="1">
      <alignment horizontal="center"/>
    </xf>
    <xf numFmtId="10" fontId="0" fillId="3" borderId="0" xfId="0" applyNumberFormat="1" applyFill="1" applyBorder="1" applyProtection="1">
      <protection locked="0"/>
    </xf>
    <xf numFmtId="164" fontId="0" fillId="2" borderId="5" xfId="0" applyNumberFormat="1" applyFill="1" applyBorder="1"/>
    <xf numFmtId="164" fontId="0" fillId="0" borderId="0" xfId="0" applyNumberFormat="1"/>
    <xf numFmtId="9" fontId="0" fillId="2" borderId="0" xfId="0" applyNumberFormat="1" applyFill="1" applyBorder="1"/>
    <xf numFmtId="0" fontId="3" fillId="2" borderId="8" xfId="0" applyFont="1" applyFill="1" applyBorder="1"/>
    <xf numFmtId="164" fontId="3" fillId="2" borderId="9" xfId="0" applyNumberFormat="1" applyFont="1" applyFill="1" applyBorder="1"/>
    <xf numFmtId="0" fontId="0" fillId="2" borderId="10" xfId="0" applyFill="1" applyBorder="1"/>
    <xf numFmtId="165" fontId="0" fillId="3" borderId="0" xfId="0" applyNumberFormat="1" applyFill="1" applyBorder="1" applyProtection="1">
      <protection locked="0"/>
    </xf>
    <xf numFmtId="0" fontId="5" fillId="2" borderId="6" xfId="0" applyFont="1" applyFill="1" applyBorder="1"/>
    <xf numFmtId="0" fontId="0" fillId="0" borderId="0" xfId="0" applyFill="1"/>
    <xf numFmtId="166" fontId="0" fillId="2" borderId="0" xfId="0" applyNumberFormat="1" applyFill="1"/>
    <xf numFmtId="164" fontId="0" fillId="2" borderId="2" xfId="0" applyNumberFormat="1" applyFill="1" applyBorder="1"/>
    <xf numFmtId="0" fontId="5" fillId="2" borderId="8" xfId="0" applyFont="1" applyFill="1" applyBorder="1"/>
    <xf numFmtId="0" fontId="0" fillId="2" borderId="9" xfId="0" applyFill="1" applyBorder="1" applyProtection="1">
      <protection locked="0"/>
    </xf>
    <xf numFmtId="164" fontId="0" fillId="2" borderId="9" xfId="0" applyNumberFormat="1" applyFill="1" applyBorder="1"/>
    <xf numFmtId="0" fontId="5" fillId="2" borderId="10" xfId="0" applyFont="1" applyFill="1" applyBorder="1"/>
    <xf numFmtId="0" fontId="0" fillId="2" borderId="11" xfId="0" applyFill="1" applyBorder="1"/>
    <xf numFmtId="165" fontId="0" fillId="3" borderId="12" xfId="0" applyNumberFormat="1" applyFill="1" applyBorder="1" applyProtection="1">
      <protection locked="0"/>
    </xf>
    <xf numFmtId="164" fontId="0" fillId="2" borderId="12" xfId="0" applyNumberFormat="1" applyFill="1" applyBorder="1"/>
    <xf numFmtId="0" fontId="0" fillId="2" borderId="13" xfId="0" applyFill="1" applyBorder="1"/>
    <xf numFmtId="0" fontId="3" fillId="2" borderId="1" xfId="0" applyFont="1" applyFill="1" applyBorder="1"/>
    <xf numFmtId="0" fontId="5" fillId="2" borderId="1" xfId="0" applyFont="1" applyFill="1" applyBorder="1"/>
    <xf numFmtId="0" fontId="3" fillId="2" borderId="4" xfId="0" applyFont="1" applyFill="1" applyBorder="1"/>
    <xf numFmtId="164" fontId="3" fillId="2" borderId="0" xfId="0" applyNumberFormat="1" applyFont="1" applyFill="1" applyBorder="1"/>
    <xf numFmtId="0" fontId="5" fillId="2" borderId="5" xfId="0" applyFont="1" applyFill="1" applyBorder="1"/>
    <xf numFmtId="0" fontId="3" fillId="2" borderId="14" xfId="0" applyFont="1" applyFill="1" applyBorder="1"/>
    <xf numFmtId="164" fontId="3" fillId="2" borderId="14" xfId="0" applyNumberFormat="1" applyFont="1" applyFill="1" applyBorder="1"/>
    <xf numFmtId="0" fontId="0" fillId="2" borderId="14" xfId="0" applyFill="1" applyBorder="1"/>
    <xf numFmtId="165" fontId="0" fillId="2" borderId="0" xfId="0" applyNumberFormat="1" applyFill="1" applyBorder="1"/>
    <xf numFmtId="164" fontId="5" fillId="2" borderId="0" xfId="0" applyNumberFormat="1" applyFont="1" applyFill="1" applyBorder="1"/>
    <xf numFmtId="0" fontId="6" fillId="2" borderId="4" xfId="0" applyFont="1" applyFill="1" applyBorder="1"/>
    <xf numFmtId="10" fontId="3" fillId="2" borderId="0" xfId="0" applyNumberFormat="1" applyFont="1" applyFill="1" applyBorder="1"/>
    <xf numFmtId="2" fontId="3" fillId="2" borderId="0" xfId="0" applyNumberFormat="1" applyFont="1" applyFill="1" applyBorder="1"/>
    <xf numFmtId="165" fontId="3" fillId="2" borderId="0" xfId="0" applyNumberFormat="1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164" fontId="8" fillId="2" borderId="0" xfId="0" applyNumberFormat="1" applyFont="1" applyFill="1" applyBorder="1"/>
    <xf numFmtId="0" fontId="0" fillId="2" borderId="8" xfId="0" applyFill="1" applyBorder="1"/>
    <xf numFmtId="165" fontId="3" fillId="2" borderId="9" xfId="0" applyNumberFormat="1" applyFont="1" applyFill="1" applyBorder="1"/>
    <xf numFmtId="0" fontId="5" fillId="2" borderId="10" xfId="0" applyFont="1" applyFill="1" applyBorder="1" applyAlignment="1">
      <alignment horizontal="center"/>
    </xf>
    <xf numFmtId="0" fontId="0" fillId="2" borderId="9" xfId="0" applyFill="1" applyBorder="1"/>
    <xf numFmtId="0" fontId="5" fillId="0" borderId="0" xfId="0" applyFont="1" applyFill="1" applyBorder="1" applyAlignment="1"/>
    <xf numFmtId="0" fontId="0" fillId="0" borderId="0" xfId="0" applyFill="1" applyBorder="1" applyAlignment="1"/>
    <xf numFmtId="10" fontId="0" fillId="3" borderId="5" xfId="0" applyNumberFormat="1" applyFill="1" applyBorder="1" applyProtection="1">
      <protection locked="0"/>
    </xf>
    <xf numFmtId="9" fontId="0" fillId="3" borderId="5" xfId="0" applyNumberFormat="1" applyFill="1" applyBorder="1" applyProtection="1">
      <protection locked="0"/>
    </xf>
    <xf numFmtId="9" fontId="0" fillId="0" borderId="0" xfId="0" applyNumberFormat="1" applyFill="1" applyBorder="1"/>
    <xf numFmtId="0" fontId="0" fillId="2" borderId="8" xfId="0" applyFont="1" applyFill="1" applyBorder="1"/>
    <xf numFmtId="0" fontId="9" fillId="0" borderId="0" xfId="0" applyFont="1" applyFill="1"/>
    <xf numFmtId="3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1</xdr:row>
      <xdr:rowOff>234951</xdr:rowOff>
    </xdr:from>
    <xdr:to>
      <xdr:col>1</xdr:col>
      <xdr:colOff>1365251</xdr:colOff>
      <xdr:row>8</xdr:row>
      <xdr:rowOff>3978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1" y="419101"/>
          <a:ext cx="1352550" cy="113427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13</xdr:col>
      <xdr:colOff>513819</xdr:colOff>
      <xdr:row>31</xdr:row>
      <xdr:rowOff>194237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2118" y="5027706"/>
          <a:ext cx="3591701" cy="1128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showGridLines="0" showRowColHeaders="0" tabSelected="1" zoomScale="85" zoomScaleNormal="85" workbookViewId="0">
      <selection activeCell="D11" sqref="D11"/>
    </sheetView>
  </sheetViews>
  <sheetFormatPr defaultRowHeight="14.5" x14ac:dyDescent="0.35"/>
  <cols>
    <col min="2" max="2" width="21.1796875" bestFit="1" customWidth="1"/>
    <col min="3" max="3" width="9" bestFit="1" customWidth="1"/>
    <col min="4" max="4" width="6.1796875" bestFit="1" customWidth="1"/>
    <col min="5" max="8" width="9.08984375" customWidth="1"/>
    <col min="9" max="9" width="11.81640625" customWidth="1"/>
    <col min="10" max="10" width="9.08984375" customWidth="1"/>
    <col min="11" max="11" width="25.7265625" bestFit="1" customWidth="1"/>
    <col min="12" max="12" width="7.81640625" customWidth="1"/>
    <col min="13" max="13" width="10.453125" bestFit="1" customWidth="1"/>
    <col min="14" max="14" width="9.08984375" customWidth="1"/>
  </cols>
  <sheetData>
    <row r="2" spans="2:14" ht="20" x14ac:dyDescent="0.4">
      <c r="B2" s="67" t="s">
        <v>0</v>
      </c>
      <c r="C2" s="67"/>
      <c r="D2" s="67"/>
      <c r="E2" s="67"/>
      <c r="F2" s="67"/>
      <c r="G2" s="67"/>
      <c r="H2" s="67"/>
      <c r="I2" s="67"/>
    </row>
    <row r="3" spans="2:14" x14ac:dyDescent="0.35">
      <c r="C3" s="68" t="s">
        <v>1</v>
      </c>
      <c r="D3" s="68"/>
      <c r="E3" s="68"/>
      <c r="F3" s="68"/>
      <c r="G3" s="68"/>
      <c r="H3" s="68"/>
      <c r="I3" s="68"/>
    </row>
    <row r="4" spans="2:14" x14ac:dyDescent="0.35">
      <c r="C4" s="68"/>
      <c r="D4" s="68"/>
      <c r="E4" s="68"/>
      <c r="F4" s="68"/>
      <c r="G4" s="68"/>
      <c r="H4" s="68"/>
      <c r="I4" s="68"/>
    </row>
    <row r="5" spans="2:14" x14ac:dyDescent="0.35">
      <c r="C5" s="68"/>
      <c r="D5" s="68"/>
      <c r="E5" s="68"/>
      <c r="F5" s="68"/>
      <c r="G5" s="68"/>
      <c r="H5" s="68"/>
      <c r="I5" s="68"/>
    </row>
    <row r="6" spans="2:14" x14ac:dyDescent="0.35">
      <c r="C6" s="69" t="s">
        <v>53</v>
      </c>
      <c r="D6" s="69"/>
      <c r="E6" s="69"/>
      <c r="F6" s="69"/>
      <c r="G6" s="69"/>
      <c r="H6" s="69"/>
      <c r="I6" s="69"/>
    </row>
    <row r="7" spans="2:14" x14ac:dyDescent="0.35">
      <c r="C7" s="69"/>
      <c r="D7" s="69"/>
      <c r="E7" s="69"/>
      <c r="F7" s="69"/>
      <c r="G7" s="69"/>
      <c r="H7" s="69"/>
      <c r="I7" s="69"/>
    </row>
    <row r="8" spans="2:14" ht="15" thickBot="1" x14ac:dyDescent="0.4">
      <c r="B8" s="1"/>
      <c r="C8" s="1"/>
      <c r="D8" s="1"/>
      <c r="E8" s="1"/>
      <c r="F8" s="1"/>
      <c r="G8" s="1"/>
      <c r="H8" s="1"/>
      <c r="I8" s="1"/>
    </row>
    <row r="9" spans="2:14" x14ac:dyDescent="0.35">
      <c r="B9" s="2" t="s">
        <v>2</v>
      </c>
      <c r="C9" s="3"/>
      <c r="D9" s="4"/>
      <c r="E9" s="5"/>
      <c r="F9" s="2" t="s">
        <v>3</v>
      </c>
      <c r="G9" s="3"/>
      <c r="H9" s="3"/>
      <c r="I9" s="4"/>
      <c r="K9" s="2" t="s">
        <v>4</v>
      </c>
      <c r="L9" s="3"/>
      <c r="M9" s="3"/>
      <c r="N9" s="4"/>
    </row>
    <row r="10" spans="2:14" x14ac:dyDescent="0.35">
      <c r="B10" s="6" t="s">
        <v>5</v>
      </c>
      <c r="C10" s="7">
        <v>525000</v>
      </c>
      <c r="D10" s="8"/>
      <c r="E10" s="5"/>
      <c r="F10" s="9" t="s">
        <v>6</v>
      </c>
      <c r="G10" s="10"/>
      <c r="H10" s="11">
        <v>0.1</v>
      </c>
      <c r="I10" s="8"/>
      <c r="K10" s="12" t="s">
        <v>7</v>
      </c>
      <c r="L10" s="10"/>
      <c r="M10" s="10">
        <v>400000</v>
      </c>
      <c r="N10" s="13"/>
    </row>
    <row r="11" spans="2:14" x14ac:dyDescent="0.35">
      <c r="B11" s="6" t="s">
        <v>8</v>
      </c>
      <c r="C11" s="14"/>
      <c r="D11" s="15">
        <v>2.5000000000000001E-2</v>
      </c>
      <c r="E11" s="16"/>
      <c r="F11" s="6"/>
      <c r="G11" s="10"/>
      <c r="H11" s="14">
        <f>C10*H10</f>
        <v>52500</v>
      </c>
      <c r="I11" s="8"/>
      <c r="K11" s="12" t="s">
        <v>9</v>
      </c>
      <c r="L11" s="10"/>
      <c r="M11" s="10">
        <v>125000</v>
      </c>
      <c r="N11" s="13"/>
    </row>
    <row r="12" spans="2:14" x14ac:dyDescent="0.35">
      <c r="B12" s="9"/>
      <c r="C12" s="14"/>
      <c r="D12" s="8"/>
      <c r="E12" s="16"/>
      <c r="F12" s="6" t="s">
        <v>10</v>
      </c>
      <c r="G12" s="10"/>
      <c r="H12" s="17">
        <v>3.7499999999999999E-2</v>
      </c>
      <c r="I12" s="18"/>
      <c r="J12" s="19"/>
      <c r="K12" s="12" t="s">
        <v>11</v>
      </c>
      <c r="L12" s="10"/>
      <c r="M12" s="20">
        <f>M10/(M10+M11)</f>
        <v>0.76190476190476186</v>
      </c>
      <c r="N12" s="13"/>
    </row>
    <row r="13" spans="2:14" ht="15" thickBot="1" x14ac:dyDescent="0.4">
      <c r="B13" s="21" t="s">
        <v>12</v>
      </c>
      <c r="C13" s="22">
        <f>C10+C11+C12</f>
        <v>525000</v>
      </c>
      <c r="D13" s="23"/>
      <c r="E13" s="5"/>
      <c r="F13" s="6" t="s">
        <v>13</v>
      </c>
      <c r="G13" s="24">
        <v>0.02</v>
      </c>
      <c r="H13" s="14">
        <v>1</v>
      </c>
      <c r="I13" s="8"/>
      <c r="K13" s="25" t="s">
        <v>14</v>
      </c>
      <c r="L13" s="10"/>
      <c r="M13" s="7">
        <f>C10*M12</f>
        <v>400000</v>
      </c>
      <c r="N13" s="13"/>
    </row>
    <row r="14" spans="2:14" ht="15" thickBot="1" x14ac:dyDescent="0.4">
      <c r="C14" s="19"/>
      <c r="E14" s="26"/>
      <c r="F14" s="6" t="s">
        <v>15</v>
      </c>
      <c r="G14" s="10"/>
      <c r="H14" s="14">
        <f>C10-(C10*H10)</f>
        <v>472500</v>
      </c>
      <c r="I14" s="8"/>
      <c r="K14" s="9" t="s">
        <v>16</v>
      </c>
      <c r="L14" s="10"/>
      <c r="M14" s="27">
        <f>M13/27.5</f>
        <v>14545.454545454546</v>
      </c>
      <c r="N14" s="8"/>
    </row>
    <row r="15" spans="2:14" x14ac:dyDescent="0.35">
      <c r="B15" s="2" t="s">
        <v>17</v>
      </c>
      <c r="C15" s="28"/>
      <c r="D15" s="4"/>
      <c r="E15" s="26"/>
      <c r="F15" s="9" t="s">
        <v>10</v>
      </c>
      <c r="G15" s="10"/>
      <c r="H15" s="14">
        <f>H14*H12/12</f>
        <v>1476.5625</v>
      </c>
      <c r="I15" s="8"/>
      <c r="K15" s="6" t="s">
        <v>18</v>
      </c>
      <c r="L15" s="10"/>
      <c r="M15" s="7">
        <v>15000</v>
      </c>
      <c r="N15" s="8"/>
    </row>
    <row r="16" spans="2:14" x14ac:dyDescent="0.35">
      <c r="B16" s="6" t="s">
        <v>19</v>
      </c>
      <c r="C16" s="7">
        <v>5000</v>
      </c>
      <c r="D16" s="8"/>
      <c r="E16" s="5"/>
      <c r="F16" s="6" t="s">
        <v>20</v>
      </c>
      <c r="G16" s="10"/>
      <c r="H16" s="14">
        <f>H15*0.15</f>
        <v>221.484375</v>
      </c>
      <c r="I16" s="8"/>
      <c r="K16" s="6" t="s">
        <v>21</v>
      </c>
      <c r="L16" s="10"/>
      <c r="M16" s="7">
        <v>5500</v>
      </c>
      <c r="N16" s="18"/>
    </row>
    <row r="17" spans="2:14" ht="15" thickBot="1" x14ac:dyDescent="0.4">
      <c r="B17" s="6" t="s">
        <v>22</v>
      </c>
      <c r="C17" s="7">
        <v>15000</v>
      </c>
      <c r="D17" s="8"/>
      <c r="E17" s="5"/>
      <c r="F17" s="29" t="s">
        <v>23</v>
      </c>
      <c r="G17" s="30"/>
      <c r="H17" s="31">
        <f>(H15+H16)*12</f>
        <v>20376.5625</v>
      </c>
      <c r="I17" s="32" t="s">
        <v>51</v>
      </c>
      <c r="K17" s="33" t="s">
        <v>24</v>
      </c>
      <c r="L17" s="34">
        <v>0.28000000000000003</v>
      </c>
      <c r="M17" s="35">
        <f>SUM(M14:M16)*L17</f>
        <v>9812.7272727272739</v>
      </c>
      <c r="N17" s="36"/>
    </row>
    <row r="18" spans="2:14" ht="15" thickBot="1" x14ac:dyDescent="0.4">
      <c r="B18" s="6" t="s">
        <v>25</v>
      </c>
      <c r="C18" s="7">
        <v>0</v>
      </c>
      <c r="D18" s="8"/>
      <c r="E18" s="5"/>
    </row>
    <row r="19" spans="2:14" x14ac:dyDescent="0.35">
      <c r="B19" s="6" t="s">
        <v>26</v>
      </c>
      <c r="C19" s="14" t="s">
        <v>27</v>
      </c>
      <c r="D19" s="8"/>
      <c r="E19" s="5"/>
      <c r="F19" s="37" t="s">
        <v>28</v>
      </c>
      <c r="G19" s="28"/>
      <c r="H19" s="3"/>
      <c r="I19" s="4"/>
      <c r="K19" s="38" t="s">
        <v>29</v>
      </c>
      <c r="L19" s="3"/>
      <c r="M19" s="3"/>
      <c r="N19" s="4"/>
    </row>
    <row r="20" spans="2:14" x14ac:dyDescent="0.35">
      <c r="B20" s="39" t="s">
        <v>30</v>
      </c>
      <c r="C20" s="40">
        <f>C16+C17+C18</f>
        <v>20000</v>
      </c>
      <c r="D20" s="8"/>
      <c r="E20" s="5"/>
      <c r="F20" s="6" t="s">
        <v>31</v>
      </c>
      <c r="G20" s="10"/>
      <c r="H20" s="14">
        <f>(C10*H10)+C11+C20</f>
        <v>72500</v>
      </c>
      <c r="I20" s="41" t="s">
        <v>32</v>
      </c>
      <c r="K20" s="9" t="s">
        <v>4</v>
      </c>
      <c r="L20" s="10"/>
      <c r="M20" s="14">
        <f>M17</f>
        <v>9812.7272727272739</v>
      </c>
      <c r="N20" s="8"/>
    </row>
    <row r="21" spans="2:14" ht="15" thickBot="1" x14ac:dyDescent="0.4">
      <c r="B21" s="42" t="s">
        <v>33</v>
      </c>
      <c r="C21" s="43">
        <f>C13+C20</f>
        <v>545000</v>
      </c>
      <c r="D21" s="44"/>
      <c r="E21" s="5"/>
      <c r="F21" s="9" t="s">
        <v>34</v>
      </c>
      <c r="G21" s="45"/>
      <c r="H21" s="46">
        <f>C32</f>
        <v>24534</v>
      </c>
      <c r="I21" s="8"/>
      <c r="K21" s="9" t="s">
        <v>35</v>
      </c>
      <c r="L21" s="10"/>
      <c r="M21" s="14">
        <f>C32-H17</f>
        <v>4157.4375</v>
      </c>
      <c r="N21" s="8"/>
    </row>
    <row r="22" spans="2:14" ht="15" thickTop="1" x14ac:dyDescent="0.35">
      <c r="E22" s="5"/>
      <c r="F22" s="47" t="s">
        <v>36</v>
      </c>
      <c r="G22" s="10"/>
      <c r="H22" s="48">
        <f>H21/C10</f>
        <v>4.673142857142857E-2</v>
      </c>
      <c r="I22" s="8"/>
      <c r="J22" s="5"/>
      <c r="K22" s="9" t="s">
        <v>37</v>
      </c>
      <c r="L22" s="20">
        <v>0</v>
      </c>
      <c r="M22" s="14">
        <f>C21*L22</f>
        <v>0</v>
      </c>
      <c r="N22" s="8"/>
    </row>
    <row r="23" spans="2:14" x14ac:dyDescent="0.35">
      <c r="B23" s="70" t="s">
        <v>52</v>
      </c>
      <c r="C23" s="70"/>
      <c r="D23" s="70"/>
      <c r="E23" s="26"/>
      <c r="F23" s="39" t="s">
        <v>38</v>
      </c>
      <c r="G23" s="40"/>
      <c r="H23" s="49">
        <f>C10/C27</f>
        <v>17.5</v>
      </c>
      <c r="I23" s="8"/>
      <c r="J23" s="5"/>
      <c r="K23" s="6"/>
      <c r="L23" s="10"/>
      <c r="M23" s="10"/>
      <c r="N23" s="8"/>
    </row>
    <row r="24" spans="2:14" ht="18.5" thickBot="1" x14ac:dyDescent="0.45">
      <c r="E24" s="5"/>
      <c r="F24" s="39" t="s">
        <v>39</v>
      </c>
      <c r="G24" s="40"/>
      <c r="H24" s="50">
        <f>C32/(H11+C10+C20+H17)</f>
        <v>3.9706960077483117E-2</v>
      </c>
      <c r="I24" s="41" t="s">
        <v>40</v>
      </c>
      <c r="J24" s="5"/>
      <c r="K24" s="51" t="s">
        <v>41</v>
      </c>
      <c r="L24" s="52"/>
      <c r="M24" s="53">
        <f>SUM(M20:M23)</f>
        <v>13970.164772727274</v>
      </c>
      <c r="N24" s="8"/>
    </row>
    <row r="25" spans="2:14" ht="15" thickBot="1" x14ac:dyDescent="0.4">
      <c r="B25" s="2" t="s">
        <v>42</v>
      </c>
      <c r="C25" s="3"/>
      <c r="D25" s="4"/>
      <c r="E25" s="26"/>
      <c r="F25" s="54" t="s">
        <v>43</v>
      </c>
      <c r="G25" s="31"/>
      <c r="H25" s="55">
        <f>C32/(H11+C11+H17)</f>
        <v>0.3366514440084904</v>
      </c>
      <c r="I25" s="56"/>
      <c r="J25" s="5"/>
      <c r="K25" s="54"/>
      <c r="L25" s="57"/>
      <c r="M25" s="57"/>
      <c r="N25" s="23"/>
    </row>
    <row r="26" spans="2:14" x14ac:dyDescent="0.35">
      <c r="B26" s="9" t="s">
        <v>44</v>
      </c>
      <c r="C26" s="7">
        <v>2500</v>
      </c>
      <c r="D26" s="8"/>
      <c r="E26" s="5"/>
      <c r="F26" s="58"/>
      <c r="G26" s="59"/>
      <c r="H26" s="59"/>
      <c r="I26" s="59"/>
      <c r="J26" s="5"/>
    </row>
    <row r="27" spans="2:14" x14ac:dyDescent="0.35">
      <c r="B27" s="9" t="s">
        <v>45</v>
      </c>
      <c r="C27" s="14">
        <f>C26*12</f>
        <v>30000</v>
      </c>
      <c r="D27" s="8"/>
      <c r="E27" s="5"/>
      <c r="F27" s="71" t="s">
        <v>54</v>
      </c>
      <c r="G27" s="72"/>
      <c r="H27" s="72"/>
      <c r="I27" s="72"/>
      <c r="J27" s="5"/>
    </row>
    <row r="28" spans="2:14" x14ac:dyDescent="0.35">
      <c r="B28" s="9" t="s">
        <v>46</v>
      </c>
      <c r="C28" s="14">
        <f>C27*D28</f>
        <v>1500</v>
      </c>
      <c r="D28" s="60">
        <v>0.05</v>
      </c>
      <c r="E28" s="5"/>
      <c r="F28" s="72"/>
      <c r="G28" s="72"/>
      <c r="H28" s="72"/>
      <c r="I28" s="72"/>
      <c r="J28" s="5"/>
    </row>
    <row r="29" spans="2:14" x14ac:dyDescent="0.35">
      <c r="B29" s="9" t="s">
        <v>47</v>
      </c>
      <c r="C29" s="14">
        <f>C27*D29</f>
        <v>2400</v>
      </c>
      <c r="D29" s="61">
        <v>0.08</v>
      </c>
      <c r="E29" s="62"/>
      <c r="F29" s="72"/>
      <c r="G29" s="72"/>
      <c r="H29" s="72"/>
      <c r="I29" s="72"/>
      <c r="J29" s="5"/>
    </row>
    <row r="30" spans="2:14" x14ac:dyDescent="0.35">
      <c r="B30" s="9" t="s">
        <v>48</v>
      </c>
      <c r="C30" s="40">
        <f>C27-C28-C29</f>
        <v>26100</v>
      </c>
      <c r="D30" s="8"/>
      <c r="E30" s="5"/>
      <c r="F30" s="72"/>
      <c r="G30" s="72"/>
      <c r="H30" s="72"/>
      <c r="I30" s="72"/>
      <c r="J30" s="5"/>
    </row>
    <row r="31" spans="2:14" x14ac:dyDescent="0.35">
      <c r="B31" s="9" t="s">
        <v>49</v>
      </c>
      <c r="C31" s="14">
        <f>D31*C30</f>
        <v>1566</v>
      </c>
      <c r="D31" s="60">
        <v>0.06</v>
      </c>
      <c r="E31" s="5"/>
      <c r="F31" s="72"/>
      <c r="G31" s="72"/>
      <c r="H31" s="72"/>
      <c r="I31" s="72"/>
      <c r="J31" s="5"/>
    </row>
    <row r="32" spans="2:14" ht="16" customHeight="1" thickBot="1" x14ac:dyDescent="0.4">
      <c r="B32" s="63" t="s">
        <v>50</v>
      </c>
      <c r="C32" s="31">
        <f>C30-C31</f>
        <v>24534</v>
      </c>
      <c r="D32" s="23"/>
      <c r="E32" s="64"/>
      <c r="F32" s="5"/>
      <c r="G32" s="65"/>
      <c r="H32" s="66"/>
      <c r="I32" s="5"/>
      <c r="J32" s="5"/>
    </row>
  </sheetData>
  <sheetProtection algorithmName="SHA-512" hashValue="bfDYIgN6WeqL5ymrq/JvAe3SosSZhP6jwSmRF68FLzOma+r2QABq+e3QueVjbAQdBwJh5oVmByGVrOnnC+spTg==" saltValue="H1zBY23GK7aWnHyTkS7pnw==" spinCount="100000" sheet="1" objects="1" scenarios="1" selectLockedCells="1"/>
  <mergeCells count="5">
    <mergeCell ref="B2:I2"/>
    <mergeCell ref="C3:I5"/>
    <mergeCell ref="C6:I7"/>
    <mergeCell ref="B23:D23"/>
    <mergeCell ref="F27:I3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Crotts</dc:creator>
  <cp:lastModifiedBy>Katie Crotts</cp:lastModifiedBy>
  <dcterms:created xsi:type="dcterms:W3CDTF">2020-11-11T03:42:57Z</dcterms:created>
  <dcterms:modified xsi:type="dcterms:W3CDTF">2021-06-28T23:12:19Z</dcterms:modified>
</cp:coreProperties>
</file>